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1'!$A$2:$G$28</definedName>
    <definedName name="_xlnm.Print_Area" localSheetId="1">'Приложение 2'!$A$2:$H$17</definedName>
    <definedName name="_xlnm.Print_Area" localSheetId="2">'Приложение 3'!$A$2:$S$38</definedName>
  </definedNames>
  <calcPr fullCalcOnLoad="1"/>
</workbook>
</file>

<file path=xl/sharedStrings.xml><?xml version="1.0" encoding="utf-8"?>
<sst xmlns="http://schemas.openxmlformats.org/spreadsheetml/2006/main" count="157" uniqueCount="111">
  <si>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</si>
  <si>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</si>
  <si>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</si>
  <si>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</si>
  <si>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</si>
  <si>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</si>
  <si>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</si>
  <si>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</si>
  <si>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</si>
  <si>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</si>
  <si>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</si>
  <si>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</si>
  <si>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</si>
  <si>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</si>
  <si>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</si>
  <si>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</si>
  <si>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</si>
  <si>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</si>
  <si>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</si>
  <si>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</si>
  <si>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</si>
  <si>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</si>
  <si>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</si>
  <si>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</si>
  <si>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</si>
  <si>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</si>
  <si>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</si>
  <si>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</si>
  <si>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</si>
  <si>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</si>
  <si>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029 0409 62 0 00 00000</t>
  </si>
  <si>
    <t>029 0409 62 2 02 70140 521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</si>
  <si>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</si>
  <si>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</si>
  <si>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</si>
  <si>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</si>
  <si>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</si>
  <si>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в том числе по направлениям: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</si>
  <si>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</si>
  <si>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</si>
  <si>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</si>
  <si>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</si>
  <si>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</si>
  <si>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</si>
  <si>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</si>
  <si>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</si>
  <si>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</si>
  <si>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</si>
  <si>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</si>
  <si>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</si>
  <si>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</si>
  <si>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</si>
  <si>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</si>
  <si>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</si>
  <si>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</si>
  <si>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</si>
  <si>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</si>
  <si>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</si>
  <si>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</si>
  <si>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ассигнований за счет средств дорожного фонда 2019 г., руб.                              (*,**)</t>
  </si>
  <si>
    <t>по акту приемки законченных работ</t>
  </si>
  <si>
    <t>по акту проверки законченных работ</t>
  </si>
  <si>
    <t>Государственная программа "Развитие транспортной системы Ленинградской области".</t>
  </si>
  <si>
    <t>1.1.3</t>
  </si>
  <si>
    <t xml:space="preserve">Глава Администрации ________________________/Д.П. Кучинский/ </t>
  </si>
  <si>
    <t xml:space="preserve">Глава Администрации _______________/Д.П. Кучинский Д.П./ </t>
  </si>
  <si>
    <t>1.1.3.</t>
  </si>
  <si>
    <t xml:space="preserve">908 0409 02100S0140 2 44 225 </t>
  </si>
  <si>
    <t>908 2 02 20216 10 0000 150</t>
  </si>
  <si>
    <t>Администрация Копорского сельского поселения</t>
  </si>
  <si>
    <t>Председатель Комитета ____________ Д.С. Седов</t>
  </si>
  <si>
    <t xml:space="preserve">Главный бухгалтер ________________ / Г.В. Шевякина/ </t>
  </si>
  <si>
    <t>Приложение № 1  к Соглашению №_____                                                                                               от "_____"____________2020г.</t>
  </si>
  <si>
    <t>Приложение № 2   к Соглашению                           №_____ от "_____"____________2020г.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</si>
  <si>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Копорское сельское поселение Ломоносовского района Ленинградской области  в 2020 году.</t>
  </si>
  <si>
    <t>Объем финансирования в 2020 году за счет средств,  руб. (*,**)</t>
  </si>
  <si>
    <t>Ремонт участка автомобильной дороги общего пользования местного значения в с. Копорье, "проезд от начала многоквартирного дома № 17 (со стороны бывшего здания Котельной) до конца дома№ 18"</t>
  </si>
  <si>
    <t>1.1.4</t>
  </si>
  <si>
    <t>1.1.5</t>
  </si>
  <si>
    <t>1.1.6</t>
  </si>
  <si>
    <t>Председатель Комитета  ____________________/Д.С. Седов/</t>
  </si>
  <si>
    <t>Ремонт автомобильной дороги общего пользования местного значения в с. Копорье, "проезд от многоквартирного дома № 11 до дома № 12 (в сторону почты)"</t>
  </si>
  <si>
    <t>Ремонт  автомобильной дороги общего пользования местного значения в с. Копорье,  "проезд от многоквартирного дома № 13 (в районе почты) к домам № 14,15,16, до дома № 12</t>
  </si>
  <si>
    <t>Ремонт автомобильной дороги общего пользования местного значения с. Копорье, ул. Северная</t>
  </si>
  <si>
    <t>Ремонт участка автомобильной дороги общего пользования местного значения в с. Копорье, "проезд от  многоквартирного дома № 18 (между № 16 и № 17) до конца № 12 в сторону почты"</t>
  </si>
  <si>
    <t>Ремонт  автомобильной дороги общего пользования местного значения в с. Копорье, до дороги "проезд  между многоквартирными домами № 6 и 7 до 17 дома (в районе бывшего здания Котельной)"</t>
  </si>
  <si>
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бюджету муниципального образования   Копорское сельское поселение Ломоносовского  района Ленинградской области, в 2020 году. </t>
  </si>
  <si>
    <t xml:space="preserve">Принято в эксплуатацию в 2020г., км/п.м. (*,***/*) </t>
  </si>
  <si>
    <t xml:space="preserve">Глава Администрации _______________ / Д.П. Кучинский/ </t>
  </si>
  <si>
    <t>Исполнитель: ФИО, тел.Шевякина Г.В.</t>
  </si>
  <si>
    <t>Целе  вые показатели результативности, км/п.м                (*,***/*)</t>
  </si>
  <si>
    <r>
      <t>Приложение № 3 к Соглашению №_1056_от "_04_"_</t>
    </r>
    <r>
      <rPr>
        <sz val="9"/>
        <rFont val="Times New Roman Cyr"/>
        <family val="0"/>
      </rPr>
      <t>апреля</t>
    </r>
    <r>
      <rPr>
        <sz val="9"/>
        <rFont val="Times New Roman Cyr"/>
        <family val="1"/>
      </rPr>
      <t>_2020г.</t>
    </r>
  </si>
  <si>
    <t>1.1.4.</t>
  </si>
  <si>
    <t>1.1.5.</t>
  </si>
  <si>
    <t>1.1.6.</t>
  </si>
  <si>
    <t>8-813-76-50-706</t>
  </si>
  <si>
    <t>1.1.7.</t>
  </si>
  <si>
    <t>1.1.8.</t>
  </si>
  <si>
    <t>1.1.9.</t>
  </si>
  <si>
    <t>Ремонт автомобильной дороги общего пользования местного значения в дер. Воронкино</t>
  </si>
  <si>
    <t>Ремонт автомобильной дороги общего пользования местного значения в дер. Воронкино, ул. Садовая</t>
  </si>
  <si>
    <t>Ремонт автомобильной дороги общего пользования местного значения в дер. Ананьино</t>
  </si>
  <si>
    <t>№ 330 от 10.03.2020г</t>
  </si>
  <si>
    <t>№ 1056 от 04.04.2020</t>
  </si>
  <si>
    <t>Наименование направления расходования средств, наименование объектов Программы   (целевое назначение субсидии)</t>
  </si>
  <si>
    <t>Примечания</t>
  </si>
  <si>
    <t xml:space="preserve"> № Соглашения</t>
  </si>
  <si>
    <t>МК № 4690 от 15.06.2020г   ООО        "СТАВРОС"  15.06.2020-14.07.2020гг   100% выполнение</t>
  </si>
  <si>
    <t xml:space="preserve"> МК № 5845 от 22.06.2020г  ООО          "СМУ-13"       22.06.2020-05.08.2020гг    100% выполнение,</t>
  </si>
  <si>
    <t>Увеличен объем работ по акту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</si>
  <si>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 января 2021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</si>
</sst>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  <numFmt numFmtId="193" formatCode="0.000000000%"/>
    <numFmt numFmtId="194" formatCode="0.000000000"/>
  </numFmts>
  <fonts count="9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 Cyr"/>
      <family val="1"/>
    </font>
    <font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 Cyr"/>
      <family val="1"/>
    </font>
    <font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3" fillId="0" borderId="0">
      <alignment/>
      <protection/>
    </xf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9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7" fontId="19" fillId="0" borderId="10" xfId="58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4" fillId="0" borderId="0" xfId="0" applyFont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2" fillId="0" borderId="0" xfId="0" applyFont="1" applyAlignment="1">
      <alignment vertical="center"/>
    </xf>
    <xf numFmtId="182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top" wrapText="1"/>
    </xf>
    <xf numFmtId="180" fontId="32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49" fontId="39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justify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19" fillId="0" borderId="0" xfId="58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" fontId="27" fillId="33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190" fontId="22" fillId="0" borderId="13" xfId="0" applyNumberFormat="1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2" fontId="11" fillId="33" borderId="15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/>
    </xf>
    <xf numFmtId="2" fontId="41" fillId="33" borderId="12" xfId="0" applyNumberFormat="1" applyFont="1" applyFill="1" applyBorder="1" applyAlignment="1">
      <alignment horizontal="left" vertical="center" wrapText="1"/>
    </xf>
    <xf numFmtId="2" fontId="41" fillId="33" borderId="10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1" fillId="33" borderId="15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1" fontId="33" fillId="3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2" fontId="38" fillId="33" borderId="16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0" fillId="33" borderId="0" xfId="0" applyFont="1" applyFill="1" applyAlignment="1">
      <alignment vertical="center" wrapText="1"/>
    </xf>
    <xf numFmtId="0" fontId="43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49" fontId="44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2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180" fontId="22" fillId="0" borderId="0" xfId="0" applyNumberFormat="1" applyFont="1" applyBorder="1" applyAlignment="1">
      <alignment horizontal="center" vertical="center" wrapText="1"/>
    </xf>
    <xf numFmtId="190" fontId="22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181" fontId="45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Alignment="1">
      <alignment/>
    </xf>
    <xf numFmtId="10" fontId="19" fillId="0" borderId="12" xfId="58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193" fontId="6" fillId="0" borderId="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193" fontId="21" fillId="0" borderId="10" xfId="58" applyNumberFormat="1" applyFont="1" applyFill="1" applyBorder="1" applyAlignment="1">
      <alignment horizontal="center" vertical="center" wrapText="1"/>
    </xf>
    <xf numFmtId="193" fontId="19" fillId="0" borderId="10" xfId="58" applyNumberFormat="1" applyFont="1" applyFill="1" applyBorder="1" applyAlignment="1">
      <alignment horizontal="center" vertical="center" wrapText="1"/>
    </xf>
    <xf numFmtId="193" fontId="45" fillId="0" borderId="10" xfId="58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10" fontId="90" fillId="0" borderId="10" xfId="58" applyNumberFormat="1" applyFont="1" applyFill="1" applyBorder="1" applyAlignment="1">
      <alignment horizontal="center" vertical="center" wrapText="1"/>
    </xf>
    <xf numFmtId="10" fontId="91" fillId="0" borderId="14" xfId="58" applyNumberFormat="1" applyFont="1" applyFill="1" applyBorder="1" applyAlignment="1">
      <alignment horizontal="center" vertical="center" wrapText="1"/>
    </xf>
    <xf numFmtId="181" fontId="92" fillId="0" borderId="10" xfId="0" applyNumberFormat="1" applyFont="1" applyFill="1" applyBorder="1" applyAlignment="1">
      <alignment horizontal="center" vertical="center" wrapText="1"/>
    </xf>
    <xf numFmtId="4" fontId="90" fillId="0" borderId="10" xfId="0" applyNumberFormat="1" applyFont="1" applyFill="1" applyBorder="1" applyAlignment="1">
      <alignment horizontal="center" vertical="center" wrapText="1"/>
    </xf>
    <xf numFmtId="181" fontId="92" fillId="0" borderId="14" xfId="0" applyNumberFormat="1" applyFont="1" applyFill="1" applyBorder="1" applyAlignment="1">
      <alignment horizontal="center" vertical="center" wrapText="1"/>
    </xf>
    <xf numFmtId="4" fontId="92" fillId="0" borderId="14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19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24" fillId="0" borderId="10" xfId="0" applyNumberFormat="1" applyFont="1" applyBorder="1" applyAlignment="1">
      <alignment horizontal="center" vertical="center" wrapText="1"/>
    </xf>
    <xf numFmtId="181" fontId="1" fillId="33" borderId="14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6" fontId="18" fillId="33" borderId="10" xfId="0" applyNumberFormat="1" applyFont="1" applyFill="1" applyBorder="1" applyAlignment="1">
      <alignment horizontal="center" vertical="center" wrapText="1"/>
    </xf>
    <xf numFmtId="181" fontId="20" fillId="33" borderId="14" xfId="0" applyNumberFormat="1" applyFont="1" applyFill="1" applyBorder="1" applyAlignment="1">
      <alignment horizontal="center" vertical="center" wrapText="1"/>
    </xf>
    <xf numFmtId="0" fontId="20" fillId="33" borderId="14" xfId="0" applyNumberFormat="1" applyFont="1" applyFill="1" applyBorder="1" applyAlignment="1">
      <alignment horizontal="center" vertical="center" wrapText="1"/>
    </xf>
    <xf numFmtId="186" fontId="18" fillId="33" borderId="14" xfId="0" applyNumberFormat="1" applyFont="1" applyFill="1" applyBorder="1" applyAlignment="1">
      <alignment horizontal="center" vertical="center" wrapText="1"/>
    </xf>
    <xf numFmtId="181" fontId="48" fillId="33" borderId="10" xfId="0" applyNumberFormat="1" applyFont="1" applyFill="1" applyBorder="1" applyAlignment="1">
      <alignment horizontal="center" vertical="center" wrapText="1"/>
    </xf>
    <xf numFmtId="181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181" fontId="49" fillId="0" borderId="16" xfId="53" applyNumberFormat="1" applyFont="1" applyFill="1" applyBorder="1" applyAlignment="1">
      <alignment horizontal="center" vertical="center" wrapText="1"/>
      <protection/>
    </xf>
    <xf numFmtId="2" fontId="24" fillId="0" borderId="17" xfId="53" applyNumberFormat="1" applyFont="1" applyFill="1" applyBorder="1" applyAlignment="1">
      <alignment horizontal="center" vertical="center" wrapText="1"/>
      <protection/>
    </xf>
    <xf numFmtId="2" fontId="24" fillId="0" borderId="16" xfId="53" applyNumberFormat="1" applyFont="1" applyFill="1" applyBorder="1" applyAlignment="1">
      <alignment horizontal="center" vertical="center" wrapText="1"/>
      <protection/>
    </xf>
    <xf numFmtId="2" fontId="24" fillId="0" borderId="12" xfId="0" applyNumberFormat="1" applyFont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51" fillId="33" borderId="14" xfId="0" applyNumberFormat="1" applyFont="1" applyFill="1" applyBorder="1" applyAlignment="1">
      <alignment horizontal="center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181" fontId="8" fillId="33" borderId="14" xfId="0" applyNumberFormat="1" applyFont="1" applyFill="1" applyBorder="1" applyAlignment="1">
      <alignment horizontal="center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186" fontId="20" fillId="33" borderId="12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left" vertical="center" wrapText="1"/>
    </xf>
    <xf numFmtId="2" fontId="23" fillId="0" borderId="17" xfId="53" applyNumberFormat="1" applyFont="1" applyFill="1" applyBorder="1" applyAlignment="1">
      <alignment horizontal="center" vertical="center" wrapText="1"/>
      <protection/>
    </xf>
    <xf numFmtId="2" fontId="26" fillId="33" borderId="14" xfId="0" applyNumberFormat="1" applyFont="1" applyFill="1" applyBorder="1" applyAlignment="1">
      <alignment horizontal="center" vertical="center" wrapText="1"/>
    </xf>
    <xf numFmtId="2" fontId="26" fillId="33" borderId="12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2" fontId="45" fillId="33" borderId="14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6" xfId="53" applyNumberFormat="1" applyFont="1" applyFill="1" applyBorder="1" applyAlignment="1">
      <alignment horizontal="center" vertical="center" wrapText="1"/>
      <protection/>
    </xf>
    <xf numFmtId="4" fontId="45" fillId="0" borderId="14" xfId="58" applyNumberFormat="1" applyFont="1" applyFill="1" applyBorder="1" applyAlignment="1">
      <alignment horizontal="center" vertical="center" wrapText="1"/>
    </xf>
    <xf numFmtId="4" fontId="26" fillId="0" borderId="12" xfId="58" applyNumberFormat="1" applyFont="1" applyFill="1" applyBorder="1" applyAlignment="1">
      <alignment horizontal="center" vertical="center" wrapText="1"/>
    </xf>
    <xf numFmtId="4" fontId="45" fillId="0" borderId="10" xfId="58" applyNumberFormat="1" applyFont="1" applyFill="1" applyBorder="1" applyAlignment="1">
      <alignment horizontal="center" vertical="center" wrapText="1"/>
    </xf>
    <xf numFmtId="4" fontId="26" fillId="0" borderId="15" xfId="58" applyNumberFormat="1" applyFont="1" applyFill="1" applyBorder="1" applyAlignment="1">
      <alignment horizontal="center" vertical="center" wrapText="1"/>
    </xf>
    <xf numFmtId="4" fontId="26" fillId="0" borderId="12" xfId="58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26" fillId="33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3" fillId="0" borderId="0" xfId="0" applyFont="1" applyAlignment="1">
      <alignment/>
    </xf>
    <xf numFmtId="0" fontId="39" fillId="0" borderId="16" xfId="53" applyNumberFormat="1" applyFont="1" applyFill="1" applyBorder="1" applyAlignment="1">
      <alignment vertical="center" wrapText="1"/>
      <protection/>
    </xf>
    <xf numFmtId="0" fontId="39" fillId="0" borderId="17" xfId="53" applyNumberFormat="1" applyFont="1" applyFill="1" applyBorder="1" applyAlignment="1">
      <alignment vertical="center" wrapText="1"/>
      <protection/>
    </xf>
    <xf numFmtId="0" fontId="39" fillId="0" borderId="12" xfId="53" applyNumberFormat="1" applyFont="1" applyFill="1" applyBorder="1" applyAlignment="1">
      <alignment vertical="center" wrapText="1"/>
      <protection/>
    </xf>
    <xf numFmtId="0" fontId="39" fillId="0" borderId="10" xfId="53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49" fontId="17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180" fontId="15" fillId="0" borderId="16" xfId="0" applyNumberFormat="1" applyFont="1" applyFill="1" applyBorder="1" applyAlignment="1">
      <alignment horizontal="center" vertical="center" textRotation="90" wrapText="1"/>
    </xf>
    <xf numFmtId="180" fontId="15" fillId="0" borderId="17" xfId="0" applyNumberFormat="1" applyFont="1" applyFill="1" applyBorder="1" applyAlignment="1">
      <alignment horizontal="center" vertical="center" textRotation="90" wrapText="1"/>
    </xf>
    <xf numFmtId="180" fontId="15" fillId="0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0" fontId="15" fillId="0" borderId="18" xfId="0" applyNumberFormat="1" applyFont="1" applyFill="1" applyBorder="1" applyAlignment="1">
      <alignment horizontal="center" vertical="center" wrapText="1"/>
    </xf>
    <xf numFmtId="180" fontId="15" fillId="0" borderId="19" xfId="0" applyNumberFormat="1" applyFont="1" applyFill="1" applyBorder="1" applyAlignment="1">
      <alignment horizontal="center" vertical="center" wrapText="1"/>
    </xf>
    <xf numFmtId="180" fontId="15" fillId="0" borderId="2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180" fontId="16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right" vertical="center" wrapText="1"/>
    </xf>
    <xf numFmtId="180" fontId="23" fillId="0" borderId="18" xfId="0" applyNumberFormat="1" applyFont="1" applyBorder="1" applyAlignment="1">
      <alignment horizontal="center" vertical="center" wrapText="1"/>
    </xf>
    <xf numFmtId="180" fontId="23" fillId="0" borderId="20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center" wrapText="1"/>
    </xf>
    <xf numFmtId="0" fontId="23" fillId="0" borderId="16" xfId="53" applyNumberFormat="1" applyFont="1" applyFill="1" applyBorder="1" applyAlignment="1">
      <alignment horizontal="center" vertical="center" wrapText="1"/>
      <protection/>
    </xf>
    <xf numFmtId="0" fontId="23" fillId="0" borderId="17" xfId="53" applyNumberFormat="1" applyFont="1" applyFill="1" applyBorder="1" applyAlignment="1">
      <alignment horizontal="center" vertical="center" wrapText="1"/>
      <protection/>
    </xf>
    <xf numFmtId="0" fontId="23" fillId="0" borderId="12" xfId="53" applyNumberFormat="1" applyFont="1" applyFill="1" applyBorder="1" applyAlignment="1">
      <alignment horizontal="center" vertical="center" wrapText="1"/>
      <protection/>
    </xf>
    <xf numFmtId="0" fontId="30" fillId="34" borderId="0" xfId="0" applyFont="1" applyFill="1" applyAlignment="1">
      <alignment horizontal="left" vertical="center" wrapText="1"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0" fontId="24" fillId="0" borderId="16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3" fillId="0" borderId="18" xfId="53" applyNumberFormat="1" applyFont="1" applyFill="1" applyBorder="1" applyAlignment="1">
      <alignment horizontal="center" vertical="center" wrapText="1"/>
      <protection/>
    </xf>
    <xf numFmtId="0" fontId="23" fillId="0" borderId="19" xfId="53" applyNumberFormat="1" applyFont="1" applyFill="1" applyBorder="1" applyAlignment="1">
      <alignment horizontal="center" vertical="center" wrapText="1"/>
      <protection/>
    </xf>
    <xf numFmtId="0" fontId="23" fillId="0" borderId="2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180" fontId="14" fillId="0" borderId="0" xfId="0" applyNumberFormat="1" applyFont="1" applyAlignment="1">
      <alignment horizontal="center" vertical="center" wrapText="1"/>
    </xf>
    <xf numFmtId="0" fontId="23" fillId="0" borderId="23" xfId="53" applyNumberFormat="1" applyFont="1" applyFill="1" applyBorder="1" applyAlignment="1">
      <alignment horizontal="center" vertical="center" wrapText="1"/>
      <protection/>
    </xf>
    <xf numFmtId="0" fontId="23" fillId="0" borderId="13" xfId="53" applyNumberFormat="1" applyFont="1" applyFill="1" applyBorder="1" applyAlignment="1">
      <alignment horizontal="center" vertical="center" wrapText="1"/>
      <protection/>
    </xf>
    <xf numFmtId="0" fontId="23" fillId="0" borderId="21" xfId="53" applyNumberFormat="1" applyFont="1" applyFill="1" applyBorder="1" applyAlignment="1">
      <alignment horizontal="center" vertical="center" wrapText="1"/>
      <protection/>
    </xf>
    <xf numFmtId="0" fontId="23" fillId="0" borderId="24" xfId="53" applyNumberFormat="1" applyFont="1" applyFill="1" applyBorder="1" applyAlignment="1">
      <alignment horizontal="center" vertical="center" wrapText="1"/>
      <protection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0" fontId="23" fillId="0" borderId="22" xfId="53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left" vertical="center" wrapText="1"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20" xfId="53" applyNumberFormat="1" applyFont="1" applyFill="1" applyBorder="1" applyAlignment="1">
      <alignment horizontal="center" vertical="center" wrapText="1"/>
      <protection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24" fillId="0" borderId="17" xfId="53" applyNumberFormat="1" applyFont="1" applyFill="1" applyBorder="1" applyAlignment="1">
      <alignment horizontal="center" vertical="center" wrapText="1"/>
      <protection/>
    </xf>
    <xf numFmtId="187" fontId="19" fillId="0" borderId="16" xfId="58" applyNumberFormat="1" applyFont="1" applyFill="1" applyBorder="1" applyAlignment="1">
      <alignment horizontal="center" vertical="center" wrapText="1"/>
    </xf>
    <xf numFmtId="187" fontId="19" fillId="0" borderId="17" xfId="58" applyNumberFormat="1" applyFont="1" applyFill="1" applyBorder="1" applyAlignment="1">
      <alignment horizontal="center" vertical="center" wrapText="1"/>
    </xf>
    <xf numFmtId="187" fontId="19" fillId="0" borderId="12" xfId="58" applyNumberFormat="1" applyFont="1" applyFill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181" fontId="14" fillId="33" borderId="23" xfId="0" applyNumberFormat="1" applyFont="1" applyFill="1" applyBorder="1" applyAlignment="1">
      <alignment horizontal="center" vertical="center" wrapText="1"/>
    </xf>
    <xf numFmtId="181" fontId="14" fillId="33" borderId="2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8"/>
  <sheetViews>
    <sheetView zoomScale="70" zoomScaleNormal="70" zoomScaleSheetLayoutView="75" zoomScalePageLayoutView="0" workbookViewId="0" topLeftCell="A2">
      <selection activeCell="B18" sqref="B18"/>
    </sheetView>
  </sheetViews>
  <sheetFormatPr defaultColWidth="9.00390625" defaultRowHeight="12.75"/>
  <cols>
    <col min="1" max="1" width="6.125" style="12" customWidth="1"/>
    <col min="2" max="2" width="119.875" style="3" customWidth="1"/>
    <col min="3" max="3" width="21.25390625" style="26" customWidth="1"/>
    <col min="4" max="4" width="16.875" style="11" customWidth="1"/>
    <col min="5" max="5" width="18.75390625" style="11" customWidth="1"/>
    <col min="6" max="6" width="17.00390625" style="11" customWidth="1"/>
    <col min="7" max="7" width="16.375" style="4" customWidth="1"/>
    <col min="8" max="8" width="15.375" style="4" customWidth="1"/>
    <col min="9" max="9" width="14.875" style="4" customWidth="1"/>
    <col min="10" max="10" width="24.00390625" style="4" customWidth="1"/>
    <col min="11" max="11" width="9.125" style="4" customWidth="1"/>
    <col min="12" max="12" width="21.375" style="4" customWidth="1"/>
    <col min="13" max="13" width="17.875" style="4" customWidth="1"/>
    <col min="14" max="14" width="22.00390625" style="4" customWidth="1"/>
    <col min="15" max="15" width="21.375" style="4" customWidth="1"/>
    <col min="16" max="16384" width="9.125" style="4" customWidth="1"/>
  </cols>
  <sheetData>
    <row r="1" spans="3:7" ht="38.25" customHeight="1" hidden="1">
      <c r="C1" s="212"/>
      <c r="D1" s="212"/>
      <c r="E1" s="212"/>
      <c r="F1" s="212"/>
      <c r="G1" s="212"/>
    </row>
    <row r="2" spans="3:10" ht="38.25" customHeight="1">
      <c r="C2" s="223" t="s">
        <v>72</v>
      </c>
      <c r="D2" s="223"/>
      <c r="E2" s="223"/>
      <c r="F2" s="223"/>
      <c r="G2" s="223"/>
      <c r="H2" s="94"/>
      <c r="I2" s="94"/>
      <c r="J2" s="94"/>
    </row>
    <row r="3" spans="3:7" ht="3" customHeight="1">
      <c r="C3" s="11"/>
      <c r="G3" s="11"/>
    </row>
    <row r="4" spans="1:10" s="5" customFormat="1" ht="91.5" customHeight="1">
      <c r="A4" s="214" t="s">
        <v>86</v>
      </c>
      <c r="B4" s="214"/>
      <c r="C4" s="214"/>
      <c r="D4" s="214"/>
      <c r="E4" s="214"/>
      <c r="F4" s="214"/>
      <c r="G4" s="214"/>
      <c r="H4" s="95"/>
      <c r="I4" s="95"/>
      <c r="J4" s="95"/>
    </row>
    <row r="5" spans="1:6" s="5" customFormat="1" ht="10.5" customHeight="1">
      <c r="A5" s="13"/>
      <c r="B5" s="6"/>
      <c r="C5" s="18"/>
      <c r="D5" s="19"/>
      <c r="E5" s="19"/>
      <c r="F5" s="19"/>
    </row>
    <row r="6" spans="1:78" ht="25.5" customHeight="1">
      <c r="A6" s="210" t="s">
        <v>0</v>
      </c>
      <c r="B6" s="211" t="s">
        <v>38</v>
      </c>
      <c r="C6" s="224" t="s">
        <v>33</v>
      </c>
      <c r="D6" s="224"/>
      <c r="E6" s="224"/>
      <c r="F6" s="224"/>
      <c r="G6" s="215" t="s">
        <v>40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10"/>
      <c r="B7" s="211"/>
      <c r="C7" s="220" t="s">
        <v>36</v>
      </c>
      <c r="D7" s="225" t="s">
        <v>75</v>
      </c>
      <c r="E7" s="226"/>
      <c r="F7" s="227"/>
      <c r="G7" s="21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38.25" customHeight="1">
      <c r="A8" s="210"/>
      <c r="B8" s="211"/>
      <c r="C8" s="221"/>
      <c r="D8" s="213" t="s">
        <v>48</v>
      </c>
      <c r="E8" s="213" t="s">
        <v>35</v>
      </c>
      <c r="F8" s="213"/>
      <c r="G8" s="216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27" customHeight="1">
      <c r="A9" s="210"/>
      <c r="B9" s="211"/>
      <c r="C9" s="222"/>
      <c r="D9" s="213"/>
      <c r="E9" s="57" t="s">
        <v>25</v>
      </c>
      <c r="F9" s="57" t="s">
        <v>26</v>
      </c>
      <c r="G9" s="217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09">
        <v>1</v>
      </c>
      <c r="B10" s="110">
        <v>2</v>
      </c>
      <c r="C10" s="111">
        <v>3</v>
      </c>
      <c r="D10" s="112">
        <v>4</v>
      </c>
      <c r="E10" s="112">
        <v>5</v>
      </c>
      <c r="F10" s="112">
        <v>6</v>
      </c>
      <c r="G10" s="112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39" customHeight="1">
      <c r="A11" s="14"/>
      <c r="B11" s="7" t="s">
        <v>58</v>
      </c>
      <c r="C11" s="138"/>
      <c r="D11" s="139"/>
      <c r="E11" s="139"/>
      <c r="F11" s="139"/>
      <c r="G11" s="13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01"/>
      <c r="B12" s="102" t="s">
        <v>37</v>
      </c>
      <c r="C12" s="140"/>
      <c r="D12" s="141"/>
      <c r="E12" s="141"/>
      <c r="F12" s="141"/>
      <c r="G12" s="13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39.75" customHeight="1" thickBot="1" thickTop="1">
      <c r="A13" s="77" t="s">
        <v>2</v>
      </c>
      <c r="B13" s="78" t="s">
        <v>42</v>
      </c>
      <c r="C13" s="8">
        <f>C15</f>
        <v>1.02</v>
      </c>
      <c r="D13" s="113">
        <f>D15</f>
        <v>2543630.6</v>
      </c>
      <c r="E13" s="113">
        <f>E15</f>
        <v>2314700</v>
      </c>
      <c r="F13" s="113">
        <f>F15</f>
        <v>228930.59999999992</v>
      </c>
      <c r="G13" s="132">
        <f>E13/D13</f>
        <v>0.9099984879879963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71"/>
      <c r="B14" s="72" t="s">
        <v>11</v>
      </c>
      <c r="C14" s="73"/>
      <c r="D14" s="114"/>
      <c r="E14" s="114"/>
      <c r="F14" s="114"/>
      <c r="G14" s="1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70" t="s">
        <v>5</v>
      </c>
      <c r="B15" s="62" t="s">
        <v>41</v>
      </c>
      <c r="C15" s="8">
        <f>C17+C18+C19+C20+C21+C22</f>
        <v>1.02</v>
      </c>
      <c r="D15" s="115">
        <f>D17+D18+D19+D20+D21+D22</f>
        <v>2543630.6</v>
      </c>
      <c r="E15" s="115">
        <f>E17+E18+E19+E20+E21+E22+E23</f>
        <v>2314700</v>
      </c>
      <c r="F15" s="115">
        <f>F17+F18+F19+F20+F21+F22</f>
        <v>228930.59999999992</v>
      </c>
      <c r="G15" s="132">
        <f>E15/D15</f>
        <v>0.9099984879879963</v>
      </c>
      <c r="H15" s="5">
        <f>D15*G15/100</f>
        <v>23147</v>
      </c>
      <c r="I15" s="145">
        <f>F15+E15</f>
        <v>2543630.6</v>
      </c>
      <c r="J15" s="128">
        <f>E15/D15</f>
        <v>0.9099984879879963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16"/>
      <c r="B16" s="10" t="s">
        <v>12</v>
      </c>
      <c r="C16" s="8"/>
      <c r="D16" s="115"/>
      <c r="E16" s="115"/>
      <c r="F16" s="115"/>
      <c r="G16" s="13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33.75" customHeight="1">
      <c r="A17" s="16" t="s">
        <v>6</v>
      </c>
      <c r="B17" s="142" t="s">
        <v>83</v>
      </c>
      <c r="C17" s="117">
        <v>0.4</v>
      </c>
      <c r="D17" s="116">
        <v>548273</v>
      </c>
      <c r="E17" s="135">
        <v>498927.66</v>
      </c>
      <c r="F17" s="116">
        <f aca="true" t="shared" si="0" ref="F17:F22">D17-E17</f>
        <v>49345.340000000026</v>
      </c>
      <c r="G17" s="134">
        <f aca="true" t="shared" si="1" ref="G17:G22">E17/D17</f>
        <v>0.9099985955901531</v>
      </c>
      <c r="H17" s="128"/>
      <c r="I17" s="5"/>
      <c r="J17" s="5">
        <f>J15*D17</f>
        <v>498927.6010046427</v>
      </c>
      <c r="K17" s="5"/>
      <c r="L17" s="129">
        <f>M17/D17*100</f>
        <v>59.17976446040567</v>
      </c>
      <c r="M17" s="130">
        <v>324466.67</v>
      </c>
      <c r="N17" s="131">
        <f>D17-M17</f>
        <v>223806.33000000002</v>
      </c>
      <c r="O17" s="130">
        <f>N17/D17*100</f>
        <v>40.82023553959433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54" customHeight="1">
      <c r="A18" s="16" t="s">
        <v>7</v>
      </c>
      <c r="B18" s="142" t="s">
        <v>85</v>
      </c>
      <c r="C18" s="117">
        <v>0.09</v>
      </c>
      <c r="D18" s="116">
        <v>159969.6</v>
      </c>
      <c r="E18" s="135">
        <v>145572.07</v>
      </c>
      <c r="F18" s="116">
        <f t="shared" si="0"/>
        <v>14397.529999999999</v>
      </c>
      <c r="G18" s="134">
        <f t="shared" si="1"/>
        <v>0.909998337184065</v>
      </c>
      <c r="H18" s="128"/>
      <c r="I18" s="5"/>
      <c r="J18" s="5">
        <f>J15*D18</f>
        <v>145572.09412404458</v>
      </c>
      <c r="K18" s="5"/>
      <c r="L18" s="129">
        <f>M18/D18*100</f>
        <v>152.12239700543103</v>
      </c>
      <c r="M18" s="130">
        <v>243349.59</v>
      </c>
      <c r="N18" s="131">
        <f>D18-M18</f>
        <v>-83379.98999999999</v>
      </c>
      <c r="O18" s="130">
        <f>N18/D18*100</f>
        <v>-52.12239700543102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38.25" customHeight="1">
      <c r="A19" s="16" t="s">
        <v>63</v>
      </c>
      <c r="B19" s="143" t="s">
        <v>76</v>
      </c>
      <c r="C19" s="117">
        <v>0.2</v>
      </c>
      <c r="D19" s="116">
        <v>785217.6</v>
      </c>
      <c r="E19" s="135">
        <v>714546.9</v>
      </c>
      <c r="F19" s="116">
        <f t="shared" si="0"/>
        <v>70670.69999999995</v>
      </c>
      <c r="G19" s="134">
        <f t="shared" si="1"/>
        <v>0.9099985787379193</v>
      </c>
      <c r="H19" s="128"/>
      <c r="I19" s="5"/>
      <c r="J19" s="5">
        <f>J15*D19</f>
        <v>714546.8287415633</v>
      </c>
      <c r="K19" s="5"/>
      <c r="L19" s="129">
        <f>M19/D19*100</f>
        <v>63.292486057368045</v>
      </c>
      <c r="M19" s="130">
        <v>496983.74</v>
      </c>
      <c r="N19" s="131">
        <f>D19-M19</f>
        <v>288233.86</v>
      </c>
      <c r="O19" s="130">
        <f>N19/D19*100</f>
        <v>36.707513942631955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38.25" customHeight="1">
      <c r="A20" s="16" t="s">
        <v>77</v>
      </c>
      <c r="B20" s="143" t="s">
        <v>84</v>
      </c>
      <c r="C20" s="117">
        <v>0.08</v>
      </c>
      <c r="D20" s="116">
        <v>205462.8</v>
      </c>
      <c r="E20" s="135">
        <v>186970.82</v>
      </c>
      <c r="F20" s="116">
        <f t="shared" si="0"/>
        <v>18491.97999999998</v>
      </c>
      <c r="G20" s="134">
        <f t="shared" si="1"/>
        <v>0.9099984036039614</v>
      </c>
      <c r="H20" s="128"/>
      <c r="I20" s="5"/>
      <c r="J20" s="5"/>
      <c r="K20" s="5"/>
      <c r="L20" s="144"/>
      <c r="M20" s="5"/>
      <c r="N20" s="14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38.25" customHeight="1">
      <c r="A21" s="16" t="s">
        <v>78</v>
      </c>
      <c r="B21" s="143" t="s">
        <v>81</v>
      </c>
      <c r="C21" s="117">
        <v>0.05</v>
      </c>
      <c r="D21" s="116">
        <v>202242</v>
      </c>
      <c r="E21" s="135">
        <v>184039.9</v>
      </c>
      <c r="F21" s="116">
        <f t="shared" si="0"/>
        <v>18202.100000000006</v>
      </c>
      <c r="G21" s="134">
        <f t="shared" si="1"/>
        <v>0.9099984177371664</v>
      </c>
      <c r="H21" s="128"/>
      <c r="I21" s="5"/>
      <c r="J21" s="5"/>
      <c r="K21" s="5"/>
      <c r="L21" s="144"/>
      <c r="M21" s="5"/>
      <c r="N21" s="14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44.25" customHeight="1">
      <c r="A22" s="16" t="s">
        <v>79</v>
      </c>
      <c r="B22" s="143" t="s">
        <v>82</v>
      </c>
      <c r="C22" s="117">
        <v>0.2</v>
      </c>
      <c r="D22" s="116">
        <v>642465.6</v>
      </c>
      <c r="E22" s="135">
        <v>584642.65</v>
      </c>
      <c r="F22" s="116">
        <f t="shared" si="0"/>
        <v>57822.94999999995</v>
      </c>
      <c r="G22" s="134">
        <f t="shared" si="1"/>
        <v>0.9099983718972658</v>
      </c>
      <c r="H22" s="128"/>
      <c r="I22" s="5"/>
      <c r="J22" s="5"/>
      <c r="K22" s="5"/>
      <c r="L22" s="144"/>
      <c r="M22" s="5"/>
      <c r="N22" s="14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37.5" customHeight="1">
      <c r="A23" s="119" t="s">
        <v>8</v>
      </c>
      <c r="B23" s="127" t="s">
        <v>43</v>
      </c>
      <c r="C23" s="121">
        <v>0</v>
      </c>
      <c r="D23" s="123">
        <v>0</v>
      </c>
      <c r="E23" s="123">
        <v>0</v>
      </c>
      <c r="F23" s="123">
        <v>0</v>
      </c>
      <c r="G23" s="2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s="2" customFormat="1" ht="11.25" customHeight="1">
      <c r="A24" s="58"/>
      <c r="B24" s="59"/>
      <c r="D24" s="100"/>
      <c r="E24" s="100"/>
      <c r="F24" s="100"/>
      <c r="G24" s="6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7" ht="24" customHeight="1">
      <c r="A25" s="15"/>
      <c r="B25" s="91" t="s">
        <v>3</v>
      </c>
      <c r="C25" s="228" t="s">
        <v>69</v>
      </c>
      <c r="D25" s="229"/>
      <c r="E25" s="229"/>
      <c r="F25" s="229"/>
      <c r="G25" s="229"/>
    </row>
    <row r="26" spans="1:7" ht="10.5" customHeight="1">
      <c r="A26" s="15"/>
      <c r="B26" s="91"/>
      <c r="C26" s="229"/>
      <c r="D26" s="229"/>
      <c r="E26" s="229"/>
      <c r="F26" s="229"/>
      <c r="G26" s="229"/>
    </row>
    <row r="27" spans="1:8" ht="24" customHeight="1">
      <c r="A27" s="15"/>
      <c r="B27" s="91" t="s">
        <v>80</v>
      </c>
      <c r="C27" s="218" t="s">
        <v>64</v>
      </c>
      <c r="D27" s="218"/>
      <c r="E27" s="218"/>
      <c r="F27" s="218"/>
      <c r="G27" s="218"/>
      <c r="H27" s="99"/>
    </row>
    <row r="28" spans="2:15" ht="18" customHeight="1">
      <c r="B28" s="1" t="s">
        <v>39</v>
      </c>
      <c r="C28" s="219" t="s">
        <v>1</v>
      </c>
      <c r="D28" s="219"/>
      <c r="E28" s="219"/>
      <c r="F28" s="219"/>
      <c r="G28" s="219"/>
      <c r="H28" s="99"/>
      <c r="L28" s="43"/>
      <c r="N28" s="44"/>
      <c r="O28" s="40"/>
    </row>
  </sheetData>
  <sheetProtection/>
  <mergeCells count="14">
    <mergeCell ref="C27:G27"/>
    <mergeCell ref="C28:G28"/>
    <mergeCell ref="C7:C9"/>
    <mergeCell ref="C2:G2"/>
    <mergeCell ref="C6:F6"/>
    <mergeCell ref="D7:F7"/>
    <mergeCell ref="C25:G26"/>
    <mergeCell ref="A6:A9"/>
    <mergeCell ref="B6:B9"/>
    <mergeCell ref="C1:G1"/>
    <mergeCell ref="D8:D9"/>
    <mergeCell ref="E8:F8"/>
    <mergeCell ref="A4:G4"/>
    <mergeCell ref="G6:G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8 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2">
      <selection activeCell="H11" sqref="H11"/>
    </sheetView>
  </sheetViews>
  <sheetFormatPr defaultColWidth="9.00390625" defaultRowHeight="12.75"/>
  <cols>
    <col min="1" max="1" width="4.125" style="89" customWidth="1"/>
    <col min="2" max="2" width="49.625" style="89" customWidth="1"/>
    <col min="3" max="3" width="22.625" style="28" customWidth="1"/>
    <col min="4" max="4" width="19.25390625" style="89" hidden="1" customWidth="1"/>
    <col min="5" max="5" width="21.625" style="28" customWidth="1"/>
    <col min="6" max="6" width="17.625" style="28" customWidth="1"/>
    <col min="7" max="7" width="12.25390625" style="90" customWidth="1"/>
    <col min="8" max="8" width="10.875" style="90" customWidth="1"/>
    <col min="9" max="16384" width="9.125" style="89" customWidth="1"/>
  </cols>
  <sheetData>
    <row r="1" spans="2:12" ht="33.75" customHeight="1" hidden="1">
      <c r="B1" s="69" t="s">
        <v>24</v>
      </c>
      <c r="E1" s="245" t="s">
        <v>27</v>
      </c>
      <c r="F1" s="245"/>
      <c r="G1" s="245"/>
      <c r="H1" s="245"/>
      <c r="I1" s="234"/>
      <c r="J1" s="234"/>
      <c r="K1" s="234"/>
      <c r="L1" s="68"/>
    </row>
    <row r="2" spans="5:8" ht="30" customHeight="1">
      <c r="E2" s="89"/>
      <c r="F2" s="234" t="s">
        <v>73</v>
      </c>
      <c r="G2" s="234"/>
      <c r="H2" s="234"/>
    </row>
    <row r="3" spans="1:8" ht="62.25" customHeight="1">
      <c r="A3" s="235" t="s">
        <v>74</v>
      </c>
      <c r="B3" s="235"/>
      <c r="C3" s="235"/>
      <c r="D3" s="235"/>
      <c r="E3" s="235"/>
      <c r="F3" s="235"/>
      <c r="G3" s="235"/>
      <c r="H3" s="235"/>
    </row>
    <row r="4" spans="2:8" ht="18" customHeight="1" hidden="1">
      <c r="B4" s="29"/>
      <c r="C4" s="29"/>
      <c r="D4" s="29"/>
      <c r="E4" s="29"/>
      <c r="F4" s="29"/>
      <c r="G4" s="30"/>
      <c r="H4" s="30"/>
    </row>
    <row r="5" spans="1:8" ht="61.5" customHeight="1">
      <c r="A5" s="241" t="s">
        <v>0</v>
      </c>
      <c r="B5" s="241" t="s">
        <v>15</v>
      </c>
      <c r="C5" s="248" t="s">
        <v>16</v>
      </c>
      <c r="D5" s="241" t="s">
        <v>17</v>
      </c>
      <c r="E5" s="248" t="s">
        <v>18</v>
      </c>
      <c r="F5" s="248" t="s">
        <v>19</v>
      </c>
      <c r="G5" s="246" t="s">
        <v>59</v>
      </c>
      <c r="H5" s="247"/>
    </row>
    <row r="6" spans="1:8" ht="14.25" customHeight="1">
      <c r="A6" s="242"/>
      <c r="B6" s="242"/>
      <c r="C6" s="249"/>
      <c r="D6" s="242"/>
      <c r="E6" s="249"/>
      <c r="F6" s="249"/>
      <c r="G6" s="53" t="s">
        <v>25</v>
      </c>
      <c r="H6" s="31" t="s">
        <v>26</v>
      </c>
    </row>
    <row r="7" spans="1:8" ht="12" customHeight="1">
      <c r="A7" s="32">
        <v>1</v>
      </c>
      <c r="B7" s="33">
        <v>2</v>
      </c>
      <c r="C7" s="34">
        <v>3</v>
      </c>
      <c r="D7" s="32">
        <v>4</v>
      </c>
      <c r="E7" s="34" t="s">
        <v>14</v>
      </c>
      <c r="F7" s="34" t="s">
        <v>13</v>
      </c>
      <c r="G7" s="34" t="s">
        <v>20</v>
      </c>
      <c r="H7" s="34" t="s">
        <v>21</v>
      </c>
    </row>
    <row r="8" spans="1:8" ht="19.5" customHeight="1">
      <c r="A8" s="241"/>
      <c r="B8" s="243" t="s">
        <v>62</v>
      </c>
      <c r="C8" s="35" t="s">
        <v>30</v>
      </c>
      <c r="D8" s="33"/>
      <c r="E8" s="33" t="s">
        <v>23</v>
      </c>
      <c r="F8" s="33" t="s">
        <v>23</v>
      </c>
      <c r="G8" s="118">
        <v>1064800</v>
      </c>
      <c r="H8" s="33" t="s">
        <v>23</v>
      </c>
    </row>
    <row r="9" spans="1:8" ht="19.5" customHeight="1">
      <c r="A9" s="242"/>
      <c r="B9" s="244"/>
      <c r="C9" s="33" t="s">
        <v>23</v>
      </c>
      <c r="D9" s="33"/>
      <c r="E9" s="33" t="s">
        <v>23</v>
      </c>
      <c r="F9" s="33" t="s">
        <v>23</v>
      </c>
      <c r="G9" s="33" t="s">
        <v>23</v>
      </c>
      <c r="H9" s="122">
        <v>105400</v>
      </c>
    </row>
    <row r="10" spans="1:8" ht="24.75" customHeight="1">
      <c r="A10" s="236" t="s">
        <v>4</v>
      </c>
      <c r="B10" s="238" t="s">
        <v>44</v>
      </c>
      <c r="C10" s="35" t="s">
        <v>31</v>
      </c>
      <c r="D10" s="240"/>
      <c r="E10" s="36" t="s">
        <v>68</v>
      </c>
      <c r="F10" s="36" t="s">
        <v>67</v>
      </c>
      <c r="G10" s="118">
        <v>1080600</v>
      </c>
      <c r="H10" s="33" t="s">
        <v>23</v>
      </c>
    </row>
    <row r="11" spans="1:8" ht="30" customHeight="1">
      <c r="A11" s="237"/>
      <c r="B11" s="239"/>
      <c r="C11" s="33" t="s">
        <v>23</v>
      </c>
      <c r="D11" s="240"/>
      <c r="E11" s="33" t="s">
        <v>23</v>
      </c>
      <c r="F11" s="35"/>
      <c r="G11" s="33" t="s">
        <v>23</v>
      </c>
      <c r="H11" s="122">
        <v>105400</v>
      </c>
    </row>
    <row r="12" spans="1:8" ht="18.75" customHeight="1">
      <c r="A12" s="63"/>
      <c r="B12" s="64" t="s">
        <v>45</v>
      </c>
      <c r="C12" s="104"/>
      <c r="D12" s="103"/>
      <c r="E12" s="104"/>
      <c r="F12" s="105"/>
      <c r="G12" s="106"/>
      <c r="H12" s="67"/>
    </row>
    <row r="13" spans="1:8" ht="14.25" customHeight="1">
      <c r="A13" s="63"/>
      <c r="C13" s="65"/>
      <c r="D13" s="66"/>
      <c r="E13" s="65"/>
      <c r="F13" s="65"/>
      <c r="G13" s="107"/>
      <c r="H13" s="108"/>
    </row>
    <row r="14" spans="2:15" s="37" customFormat="1" ht="14.25" customHeight="1" hidden="1">
      <c r="B14" s="232" t="s">
        <v>22</v>
      </c>
      <c r="C14" s="232"/>
      <c r="D14" s="232"/>
      <c r="E14" s="233" t="s">
        <v>69</v>
      </c>
      <c r="F14" s="233"/>
      <c r="G14" s="233"/>
      <c r="H14" s="233"/>
      <c r="J14" s="38"/>
      <c r="K14" s="38"/>
      <c r="L14" s="38"/>
      <c r="M14" s="38"/>
      <c r="N14" s="38"/>
      <c r="O14" s="38"/>
    </row>
    <row r="15" spans="2:15" s="37" customFormat="1" ht="33.75" customHeight="1">
      <c r="B15" s="232"/>
      <c r="C15" s="232"/>
      <c r="D15" s="232"/>
      <c r="E15" s="230"/>
      <c r="F15" s="230"/>
      <c r="G15" s="230"/>
      <c r="H15" s="230"/>
      <c r="J15" s="39"/>
      <c r="K15" s="39"/>
      <c r="L15" s="39"/>
      <c r="M15" s="39"/>
      <c r="N15" s="40"/>
      <c r="O15" s="40"/>
    </row>
    <row r="16" spans="2:15" s="37" customFormat="1" ht="37.5" customHeight="1">
      <c r="B16" s="230" t="s">
        <v>70</v>
      </c>
      <c r="C16" s="230"/>
      <c r="D16" s="230"/>
      <c r="E16" s="231" t="s">
        <v>65</v>
      </c>
      <c r="F16" s="231"/>
      <c r="G16" s="231"/>
      <c r="H16" s="231"/>
      <c r="J16" s="41"/>
      <c r="K16" s="41"/>
      <c r="L16" s="41"/>
      <c r="M16" s="41"/>
      <c r="N16" s="41"/>
      <c r="O16" s="41"/>
    </row>
    <row r="17" spans="2:15" s="37" customFormat="1" ht="14.25">
      <c r="B17" s="39" t="s">
        <v>1</v>
      </c>
      <c r="C17" s="42"/>
      <c r="D17" s="43"/>
      <c r="E17" s="43"/>
      <c r="F17" s="39" t="s">
        <v>1</v>
      </c>
      <c r="G17" s="44"/>
      <c r="H17" s="40"/>
      <c r="I17" s="40"/>
      <c r="J17" s="38"/>
      <c r="K17" s="42"/>
      <c r="L17" s="43"/>
      <c r="M17" s="43"/>
      <c r="N17" s="40"/>
      <c r="O17" s="40"/>
    </row>
    <row r="18" spans="3:15" s="37" customFormat="1" ht="14.25">
      <c r="C18" s="45"/>
      <c r="D18" s="43"/>
      <c r="E18" s="43"/>
      <c r="G18" s="44"/>
      <c r="H18" s="40"/>
      <c r="I18" s="40"/>
      <c r="J18" s="46"/>
      <c r="K18" s="45"/>
      <c r="L18" s="39"/>
      <c r="M18" s="43"/>
      <c r="N18" s="40"/>
      <c r="O18" s="40"/>
    </row>
    <row r="19" ht="7.5" customHeight="1"/>
    <row r="24" spans="5:8" ht="15">
      <c r="E24" s="89"/>
      <c r="F24" s="47"/>
      <c r="G24" s="47"/>
      <c r="H24" s="47"/>
    </row>
    <row r="25" spans="2:8" ht="87" customHeight="1">
      <c r="B25" s="48"/>
      <c r="C25" s="48"/>
      <c r="D25" s="48"/>
      <c r="E25" s="48"/>
      <c r="F25" s="48"/>
      <c r="G25" s="48"/>
      <c r="H25" s="48"/>
    </row>
    <row r="26" spans="2:8" ht="12.75" customHeight="1">
      <c r="B26" s="48"/>
      <c r="C26" s="48"/>
      <c r="D26" s="48"/>
      <c r="E26" s="48"/>
      <c r="F26" s="48"/>
      <c r="G26" s="48"/>
      <c r="H26" s="48"/>
    </row>
    <row r="27" spans="2:8" ht="20.25" customHeight="1">
      <c r="B27" s="38"/>
      <c r="C27" s="38"/>
      <c r="D27" s="38"/>
      <c r="E27" s="38"/>
      <c r="F27" s="38"/>
      <c r="G27" s="38"/>
      <c r="H27" s="38"/>
    </row>
    <row r="28" spans="2:8" ht="60.75" customHeight="1">
      <c r="B28" s="38"/>
      <c r="C28" s="38"/>
      <c r="D28" s="39"/>
      <c r="E28" s="39"/>
      <c r="F28" s="38"/>
      <c r="G28" s="38"/>
      <c r="H28" s="38"/>
    </row>
    <row r="29" spans="2:8" ht="14.25">
      <c r="B29" s="45"/>
      <c r="C29" s="45"/>
      <c r="D29" s="39"/>
      <c r="E29" s="39"/>
      <c r="F29" s="40"/>
      <c r="G29" s="44"/>
      <c r="H29" s="40"/>
    </row>
    <row r="30" spans="2:8" ht="14.25">
      <c r="B30" s="38"/>
      <c r="C30" s="38"/>
      <c r="D30" s="38"/>
      <c r="E30" s="38"/>
      <c r="F30" s="49"/>
      <c r="G30" s="49"/>
      <c r="H30" s="49"/>
    </row>
    <row r="31" spans="2:8" ht="14.25">
      <c r="B31" s="45"/>
      <c r="C31" s="45"/>
      <c r="D31" s="38"/>
      <c r="E31" s="38"/>
      <c r="F31" s="40"/>
      <c r="G31" s="44"/>
      <c r="H31" s="40"/>
    </row>
    <row r="32" spans="2:8" ht="14.25">
      <c r="B32" s="38"/>
      <c r="C32" s="38"/>
      <c r="D32" s="38"/>
      <c r="E32" s="38"/>
      <c r="F32" s="49"/>
      <c r="G32" s="49"/>
      <c r="H32" s="49"/>
    </row>
    <row r="33" spans="2:8" ht="14.25">
      <c r="B33" s="38"/>
      <c r="C33" s="42"/>
      <c r="D33" s="43"/>
      <c r="E33" s="43"/>
      <c r="F33" s="43"/>
      <c r="G33" s="44"/>
      <c r="H33" s="40"/>
    </row>
    <row r="34" spans="2:8" ht="14.25">
      <c r="B34" s="39"/>
      <c r="C34" s="45"/>
      <c r="D34" s="43"/>
      <c r="E34" s="43"/>
      <c r="F34" s="39"/>
      <c r="G34" s="44"/>
      <c r="H34" s="40"/>
    </row>
  </sheetData>
  <sheetProtection/>
  <mergeCells count="20">
    <mergeCell ref="B8:B9"/>
    <mergeCell ref="I1:K1"/>
    <mergeCell ref="E1:H1"/>
    <mergeCell ref="G5:H5"/>
    <mergeCell ref="A5:A6"/>
    <mergeCell ref="B5:B6"/>
    <mergeCell ref="C5:C6"/>
    <mergeCell ref="D5:D6"/>
    <mergeCell ref="E5:E6"/>
    <mergeCell ref="F5:F6"/>
    <mergeCell ref="B16:D16"/>
    <mergeCell ref="E16:H16"/>
    <mergeCell ref="B14:D15"/>
    <mergeCell ref="E14:H15"/>
    <mergeCell ref="F2:H2"/>
    <mergeCell ref="A3:H3"/>
    <mergeCell ref="A10:A11"/>
    <mergeCell ref="B10:B11"/>
    <mergeCell ref="D10:D11"/>
    <mergeCell ref="A8:A9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43"/>
  <sheetViews>
    <sheetView tabSelected="1" zoomScalePageLayoutView="0" workbookViewId="0" topLeftCell="A3">
      <selection activeCell="W6" sqref="W6"/>
    </sheetView>
  </sheetViews>
  <sheetFormatPr defaultColWidth="9.00390625" defaultRowHeight="12.75"/>
  <cols>
    <col min="1" max="1" width="4.75390625" style="0" customWidth="1"/>
    <col min="2" max="2" width="32.00390625" style="0" customWidth="1"/>
    <col min="3" max="3" width="6.00390625" style="0" customWidth="1"/>
    <col min="4" max="4" width="9.875" style="0" customWidth="1"/>
    <col min="5" max="5" width="10.625" style="0" customWidth="1"/>
    <col min="6" max="6" width="10.75390625" style="0" customWidth="1"/>
    <col min="7" max="7" width="9.00390625" style="0" customWidth="1"/>
    <col min="8" max="8" width="8.875" style="0" customWidth="1"/>
    <col min="9" max="9" width="8.375" style="0" customWidth="1"/>
    <col min="10" max="11" width="9.375" style="0" customWidth="1"/>
    <col min="12" max="12" width="8.00390625" style="0" customWidth="1"/>
    <col min="13" max="13" width="7.75390625" style="0" customWidth="1"/>
    <col min="14" max="14" width="7.875" style="0" customWidth="1"/>
    <col min="15" max="15" width="10.625" style="0" customWidth="1"/>
    <col min="16" max="16" width="10.375" style="0" customWidth="1"/>
    <col min="17" max="17" width="9.00390625" style="0" customWidth="1"/>
    <col min="18" max="18" width="12.375" style="0" customWidth="1"/>
    <col min="19" max="19" width="10.75390625" style="0" customWidth="1"/>
  </cols>
  <sheetData>
    <row r="1" spans="2:19" ht="29.25" customHeight="1" hidden="1">
      <c r="B1" s="56"/>
      <c r="C1" s="50"/>
      <c r="D1" s="50"/>
      <c r="E1" s="50"/>
      <c r="F1" s="51"/>
      <c r="G1" s="50"/>
      <c r="H1" s="50"/>
      <c r="I1" s="51"/>
      <c r="J1" s="266" t="s">
        <v>28</v>
      </c>
      <c r="K1" s="266"/>
      <c r="L1" s="266"/>
      <c r="M1" s="266"/>
      <c r="N1" s="266"/>
      <c r="O1" s="266"/>
      <c r="P1" s="266"/>
      <c r="Q1" s="266"/>
      <c r="R1" s="266"/>
      <c r="S1" s="266"/>
    </row>
    <row r="2" spans="2:19" ht="15.75" customHeight="1">
      <c r="B2" s="56"/>
      <c r="C2" s="50"/>
      <c r="D2" s="50"/>
      <c r="E2" s="50"/>
      <c r="F2" s="51"/>
      <c r="G2" s="50"/>
      <c r="H2" s="50"/>
      <c r="I2" s="51"/>
      <c r="J2" s="266" t="s">
        <v>91</v>
      </c>
      <c r="K2" s="266"/>
      <c r="L2" s="266"/>
      <c r="M2" s="266"/>
      <c r="N2" s="266"/>
      <c r="O2" s="266"/>
      <c r="P2" s="266"/>
      <c r="Q2" s="266"/>
      <c r="R2" s="266"/>
      <c r="S2" s="266"/>
    </row>
    <row r="3" spans="2:19" ht="12.75" customHeight="1">
      <c r="B3" s="251" t="s">
        <v>110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</row>
    <row r="4" spans="2:19" ht="31.5" customHeight="1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</row>
    <row r="5" spans="1:19" ht="27.75" customHeight="1">
      <c r="A5" s="257" t="s">
        <v>0</v>
      </c>
      <c r="B5" s="257" t="s">
        <v>104</v>
      </c>
      <c r="C5" s="259" t="s">
        <v>56</v>
      </c>
      <c r="D5" s="260"/>
      <c r="E5" s="260"/>
      <c r="F5" s="261"/>
      <c r="G5" s="267" t="s">
        <v>50</v>
      </c>
      <c r="H5" s="276"/>
      <c r="I5" s="264"/>
      <c r="J5" s="267" t="s">
        <v>52</v>
      </c>
      <c r="K5" s="268"/>
      <c r="L5" s="269"/>
      <c r="M5" s="263" t="s">
        <v>87</v>
      </c>
      <c r="N5" s="263"/>
      <c r="O5" s="267" t="s">
        <v>34</v>
      </c>
      <c r="P5" s="268"/>
      <c r="Q5" s="269"/>
      <c r="R5" s="252" t="s">
        <v>105</v>
      </c>
      <c r="S5" s="252" t="s">
        <v>106</v>
      </c>
    </row>
    <row r="6" spans="1:19" ht="40.5" customHeight="1">
      <c r="A6" s="279"/>
      <c r="B6" s="279"/>
      <c r="C6" s="263" t="s">
        <v>90</v>
      </c>
      <c r="D6" s="262" t="s">
        <v>75</v>
      </c>
      <c r="E6" s="262"/>
      <c r="F6" s="262"/>
      <c r="G6" s="277"/>
      <c r="H6" s="278"/>
      <c r="I6" s="265"/>
      <c r="J6" s="270"/>
      <c r="K6" s="271"/>
      <c r="L6" s="272"/>
      <c r="M6" s="263"/>
      <c r="N6" s="263"/>
      <c r="O6" s="270"/>
      <c r="P6" s="271"/>
      <c r="Q6" s="272"/>
      <c r="R6" s="253"/>
      <c r="S6" s="253"/>
    </row>
    <row r="7" spans="1:19" ht="57" customHeight="1">
      <c r="A7" s="279"/>
      <c r="B7" s="279"/>
      <c r="C7" s="263"/>
      <c r="D7" s="263" t="s">
        <v>49</v>
      </c>
      <c r="E7" s="263" t="s">
        <v>32</v>
      </c>
      <c r="F7" s="263"/>
      <c r="G7" s="252" t="s">
        <v>51</v>
      </c>
      <c r="H7" s="260" t="s">
        <v>57</v>
      </c>
      <c r="I7" s="261"/>
      <c r="J7" s="252" t="s">
        <v>49</v>
      </c>
      <c r="K7" s="260" t="s">
        <v>32</v>
      </c>
      <c r="L7" s="261"/>
      <c r="M7" s="263"/>
      <c r="N7" s="263"/>
      <c r="O7" s="257" t="s">
        <v>53</v>
      </c>
      <c r="P7" s="274" t="s">
        <v>32</v>
      </c>
      <c r="Q7" s="275"/>
      <c r="R7" s="253"/>
      <c r="S7" s="253"/>
    </row>
    <row r="8" spans="1:19" ht="19.5" customHeight="1">
      <c r="A8" s="279"/>
      <c r="B8" s="279"/>
      <c r="C8" s="263"/>
      <c r="D8" s="263"/>
      <c r="E8" s="256" t="s">
        <v>25</v>
      </c>
      <c r="F8" s="256" t="s">
        <v>26</v>
      </c>
      <c r="G8" s="253"/>
      <c r="H8" s="256" t="s">
        <v>25</v>
      </c>
      <c r="I8" s="264" t="s">
        <v>26</v>
      </c>
      <c r="J8" s="253"/>
      <c r="K8" s="257" t="s">
        <v>25</v>
      </c>
      <c r="L8" s="257" t="s">
        <v>26</v>
      </c>
      <c r="M8" s="286" t="s">
        <v>60</v>
      </c>
      <c r="N8" s="286" t="s">
        <v>61</v>
      </c>
      <c r="O8" s="279"/>
      <c r="P8" s="256" t="s">
        <v>54</v>
      </c>
      <c r="Q8" s="256" t="s">
        <v>55</v>
      </c>
      <c r="R8" s="253"/>
      <c r="S8" s="253"/>
    </row>
    <row r="9" spans="1:19" ht="27.75" customHeight="1">
      <c r="A9" s="258"/>
      <c r="B9" s="258"/>
      <c r="C9" s="263"/>
      <c r="D9" s="263"/>
      <c r="E9" s="256"/>
      <c r="F9" s="256"/>
      <c r="G9" s="254"/>
      <c r="H9" s="256"/>
      <c r="I9" s="265"/>
      <c r="J9" s="254"/>
      <c r="K9" s="258"/>
      <c r="L9" s="258"/>
      <c r="M9" s="287"/>
      <c r="N9" s="287"/>
      <c r="O9" s="258"/>
      <c r="P9" s="256"/>
      <c r="Q9" s="256"/>
      <c r="R9" s="254"/>
      <c r="S9" s="254"/>
    </row>
    <row r="10" spans="1:19" ht="15.75" customHeight="1">
      <c r="A10" s="52">
        <v>1</v>
      </c>
      <c r="B10" s="52">
        <v>2</v>
      </c>
      <c r="C10" s="52">
        <v>3</v>
      </c>
      <c r="D10" s="52">
        <v>4</v>
      </c>
      <c r="E10" s="53">
        <v>5</v>
      </c>
      <c r="F10" s="52">
        <v>6</v>
      </c>
      <c r="G10" s="53">
        <v>7</v>
      </c>
      <c r="H10" s="52">
        <v>8</v>
      </c>
      <c r="I10" s="53">
        <v>9</v>
      </c>
      <c r="J10" s="52">
        <v>10</v>
      </c>
      <c r="K10" s="53">
        <v>11</v>
      </c>
      <c r="L10" s="52">
        <v>12</v>
      </c>
      <c r="M10" s="53">
        <v>13</v>
      </c>
      <c r="N10" s="52">
        <v>14</v>
      </c>
      <c r="O10" s="53">
        <v>15</v>
      </c>
      <c r="P10" s="52">
        <v>16</v>
      </c>
      <c r="Q10" s="53">
        <v>17</v>
      </c>
      <c r="R10" s="52">
        <v>18</v>
      </c>
      <c r="S10" s="52">
        <v>19</v>
      </c>
    </row>
    <row r="11" spans="1:19" ht="52.5" customHeight="1">
      <c r="A11" s="54"/>
      <c r="B11" s="93" t="s">
        <v>58</v>
      </c>
      <c r="C11" s="161">
        <f>C17</f>
        <v>1.67</v>
      </c>
      <c r="D11" s="175">
        <f>D17</f>
        <v>3713831.8</v>
      </c>
      <c r="E11" s="160">
        <f>E17</f>
        <v>3379500</v>
      </c>
      <c r="F11" s="146">
        <f>F17</f>
        <v>334331.8</v>
      </c>
      <c r="G11" s="162">
        <f>H11+I11</f>
        <v>3215657.5299999993</v>
      </c>
      <c r="H11" s="163">
        <f>H17</f>
        <v>2926184.659999999</v>
      </c>
      <c r="I11" s="163">
        <f>I17</f>
        <v>289472.87</v>
      </c>
      <c r="J11" s="162">
        <f>K11+L11</f>
        <v>3215657.5299999993</v>
      </c>
      <c r="K11" s="163">
        <f>K17</f>
        <v>2926184.659999999</v>
      </c>
      <c r="L11" s="163">
        <f>L17</f>
        <v>289472.87</v>
      </c>
      <c r="M11" s="162">
        <f>M17</f>
        <v>1.67</v>
      </c>
      <c r="N11" s="162">
        <f>N17</f>
        <v>1.67</v>
      </c>
      <c r="O11" s="184">
        <f>D11-J11</f>
        <v>498174.2700000005</v>
      </c>
      <c r="P11" s="191">
        <f>E11-K11</f>
        <v>453315.3400000008</v>
      </c>
      <c r="Q11" s="191">
        <f>F11-L11</f>
        <v>44858.92999999999</v>
      </c>
      <c r="R11" s="283" t="s">
        <v>108</v>
      </c>
      <c r="S11" s="209"/>
    </row>
    <row r="12" spans="1:218" s="4" customFormat="1" ht="11.25" customHeight="1" thickBot="1">
      <c r="A12" s="76"/>
      <c r="B12" s="79" t="s">
        <v>37</v>
      </c>
      <c r="C12" s="147"/>
      <c r="D12" s="176"/>
      <c r="E12" s="176"/>
      <c r="F12" s="176"/>
      <c r="G12" s="177"/>
      <c r="H12" s="177"/>
      <c r="I12" s="177"/>
      <c r="J12" s="177"/>
      <c r="K12" s="177"/>
      <c r="L12" s="177"/>
      <c r="M12" s="177"/>
      <c r="N12" s="177"/>
      <c r="O12" s="185"/>
      <c r="P12" s="192"/>
      <c r="Q12" s="192"/>
      <c r="R12" s="284"/>
      <c r="S12" s="206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</row>
    <row r="13" spans="1:218" s="4" customFormat="1" ht="95.25" customHeight="1" hidden="1">
      <c r="A13" s="61" t="s">
        <v>8</v>
      </c>
      <c r="B13" s="80" t="s">
        <v>29</v>
      </c>
      <c r="C13" s="148"/>
      <c r="D13" s="55"/>
      <c r="E13" s="55"/>
      <c r="F13" s="178"/>
      <c r="G13" s="179"/>
      <c r="H13" s="164">
        <v>0</v>
      </c>
      <c r="I13" s="164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86">
        <v>0</v>
      </c>
      <c r="P13" s="193">
        <v>0</v>
      </c>
      <c r="Q13" s="193">
        <v>0</v>
      </c>
      <c r="R13" s="284"/>
      <c r="S13" s="206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</row>
    <row r="14" spans="1:218" s="4" customFormat="1" ht="12.75" customHeight="1" hidden="1">
      <c r="A14" s="14"/>
      <c r="B14" s="82" t="s">
        <v>12</v>
      </c>
      <c r="C14" s="149"/>
      <c r="D14" s="180"/>
      <c r="E14" s="180"/>
      <c r="F14" s="180"/>
      <c r="G14" s="172"/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87">
        <v>0</v>
      </c>
      <c r="P14" s="194">
        <v>0</v>
      </c>
      <c r="Q14" s="194">
        <v>0</v>
      </c>
      <c r="R14" s="284"/>
      <c r="S14" s="20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</row>
    <row r="15" spans="1:218" s="4" customFormat="1" ht="8.25" customHeight="1" hidden="1">
      <c r="A15" s="16" t="s">
        <v>9</v>
      </c>
      <c r="B15" s="81"/>
      <c r="C15" s="150"/>
      <c r="D15" s="151"/>
      <c r="E15" s="151"/>
      <c r="F15" s="152"/>
      <c r="G15" s="166"/>
      <c r="H15" s="167">
        <v>0</v>
      </c>
      <c r="I15" s="167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88">
        <v>0</v>
      </c>
      <c r="P15" s="194">
        <v>0</v>
      </c>
      <c r="Q15" s="194">
        <v>0</v>
      </c>
      <c r="R15" s="284"/>
      <c r="S15" s="20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</row>
    <row r="16" spans="1:218" s="4" customFormat="1" ht="11.25" customHeight="1" hidden="1" thickBot="1">
      <c r="A16" s="74" t="s">
        <v>10</v>
      </c>
      <c r="B16" s="75"/>
      <c r="C16" s="153"/>
      <c r="D16" s="154"/>
      <c r="E16" s="154"/>
      <c r="F16" s="155"/>
      <c r="G16" s="168"/>
      <c r="H16" s="169">
        <v>0</v>
      </c>
      <c r="I16" s="169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89">
        <v>0</v>
      </c>
      <c r="P16" s="192">
        <v>0</v>
      </c>
      <c r="Q16" s="192">
        <v>0</v>
      </c>
      <c r="R16" s="284"/>
      <c r="S16" s="206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</row>
    <row r="17" spans="1:218" s="4" customFormat="1" ht="57.75" customHeight="1" thickBot="1" thickTop="1">
      <c r="A17" s="77" t="s">
        <v>2</v>
      </c>
      <c r="B17" s="83" t="s">
        <v>46</v>
      </c>
      <c r="C17" s="156">
        <f>C19</f>
        <v>1.67</v>
      </c>
      <c r="D17" s="175">
        <f>E17+F17</f>
        <v>3713831.8</v>
      </c>
      <c r="E17" s="160">
        <f aca="true" t="shared" si="0" ref="E17:L17">E19</f>
        <v>3379500</v>
      </c>
      <c r="F17" s="146">
        <f t="shared" si="0"/>
        <v>334331.8</v>
      </c>
      <c r="G17" s="173">
        <f t="shared" si="0"/>
        <v>3215657.5299999993</v>
      </c>
      <c r="H17" s="170">
        <f t="shared" si="0"/>
        <v>2926184.659999999</v>
      </c>
      <c r="I17" s="173">
        <f t="shared" si="0"/>
        <v>289472.87</v>
      </c>
      <c r="J17" s="173">
        <f t="shared" si="0"/>
        <v>3215657.5299999993</v>
      </c>
      <c r="K17" s="174">
        <f t="shared" si="0"/>
        <v>2926184.659999999</v>
      </c>
      <c r="L17" s="174">
        <f t="shared" si="0"/>
        <v>289472.87</v>
      </c>
      <c r="M17" s="174">
        <f>M19</f>
        <v>1.67</v>
      </c>
      <c r="N17" s="174">
        <f>N19</f>
        <v>1.67</v>
      </c>
      <c r="O17" s="198">
        <f>D17-J17</f>
        <v>498174.2700000005</v>
      </c>
      <c r="P17" s="195">
        <f>E17-K17</f>
        <v>453315.3400000008</v>
      </c>
      <c r="Q17" s="195">
        <f>F17-L17</f>
        <v>44858.92999999999</v>
      </c>
      <c r="R17" s="284"/>
      <c r="S17" s="206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</row>
    <row r="18" spans="1:218" s="4" customFormat="1" ht="12.75" customHeight="1" thickTop="1">
      <c r="A18" s="71"/>
      <c r="B18" s="80" t="s">
        <v>11</v>
      </c>
      <c r="C18" s="157"/>
      <c r="D18" s="181"/>
      <c r="E18" s="181"/>
      <c r="F18" s="181"/>
      <c r="G18" s="179"/>
      <c r="H18" s="179"/>
      <c r="I18" s="179"/>
      <c r="J18" s="179"/>
      <c r="K18" s="179"/>
      <c r="L18" s="179"/>
      <c r="M18" s="179"/>
      <c r="N18" s="179"/>
      <c r="O18" s="186"/>
      <c r="P18" s="196"/>
      <c r="Q18" s="196"/>
      <c r="R18" s="284"/>
      <c r="S18" s="206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</row>
    <row r="19" spans="1:218" s="4" customFormat="1" ht="37.5" customHeight="1">
      <c r="A19" s="70" t="s">
        <v>5</v>
      </c>
      <c r="B19" s="80" t="s">
        <v>47</v>
      </c>
      <c r="C19" s="156">
        <f>C21+C22+C23+C24+C25+C26+C27+C28+C29</f>
        <v>1.67</v>
      </c>
      <c r="D19" s="175">
        <f>D21+D22+D23+D24+D25+D26+D27+D28+D29</f>
        <v>3713831.8000000003</v>
      </c>
      <c r="E19" s="160">
        <f>E21+E22+E23+E24+E25+E26+E27+E28+E29</f>
        <v>3379500</v>
      </c>
      <c r="F19" s="146">
        <f>F21+F22+F23+F24+F25+F26+F27+F28+F29</f>
        <v>334331.8</v>
      </c>
      <c r="G19" s="172">
        <f>H19+I19</f>
        <v>3215657.5299999993</v>
      </c>
      <c r="H19" s="172">
        <f>H21+H22+H23+H24+H25+H26+H27+H28+H29</f>
        <v>2926184.659999999</v>
      </c>
      <c r="I19" s="172">
        <f>I21+I22+I23+I24+I25+I26+I27+I28+I29</f>
        <v>289472.87</v>
      </c>
      <c r="J19" s="172">
        <f>K19+L19</f>
        <v>3215657.5299999993</v>
      </c>
      <c r="K19" s="172">
        <f aca="true" t="shared" si="1" ref="K19:Q19">K21+K22+K23+K24+K25+K26+K27+K28+K29</f>
        <v>2926184.659999999</v>
      </c>
      <c r="L19" s="172">
        <f t="shared" si="1"/>
        <v>289472.87</v>
      </c>
      <c r="M19" s="172">
        <f t="shared" si="1"/>
        <v>1.67</v>
      </c>
      <c r="N19" s="172">
        <f t="shared" si="1"/>
        <v>1.67</v>
      </c>
      <c r="O19" s="160">
        <f t="shared" si="1"/>
        <v>498174.26999999984</v>
      </c>
      <c r="P19" s="160">
        <f t="shared" si="1"/>
        <v>453315.33999999985</v>
      </c>
      <c r="Q19" s="190">
        <f t="shared" si="1"/>
        <v>44858.930000000015</v>
      </c>
      <c r="R19" s="284"/>
      <c r="S19" s="206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</row>
    <row r="20" spans="1:218" s="4" customFormat="1" ht="12.75" customHeight="1">
      <c r="A20" s="16"/>
      <c r="B20" s="82" t="s">
        <v>12</v>
      </c>
      <c r="C20" s="149"/>
      <c r="D20" s="158"/>
      <c r="E20" s="158"/>
      <c r="F20" s="158"/>
      <c r="G20" s="165"/>
      <c r="H20" s="165"/>
      <c r="I20" s="165"/>
      <c r="J20" s="165"/>
      <c r="K20" s="165"/>
      <c r="L20" s="165"/>
      <c r="M20" s="165"/>
      <c r="N20" s="165"/>
      <c r="O20" s="182"/>
      <c r="P20" s="197"/>
      <c r="Q20" s="197"/>
      <c r="R20" s="284"/>
      <c r="S20" s="206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</row>
    <row r="21" spans="1:218" s="4" customFormat="1" ht="44.25" customHeight="1">
      <c r="A21" s="16" t="s">
        <v>6</v>
      </c>
      <c r="B21" s="183" t="s">
        <v>83</v>
      </c>
      <c r="C21" s="159">
        <v>0.4</v>
      </c>
      <c r="D21" s="160">
        <f aca="true" t="shared" si="2" ref="D21:D26">E21+F21</f>
        <v>548273</v>
      </c>
      <c r="E21" s="160">
        <v>498927.6</v>
      </c>
      <c r="F21" s="160">
        <v>49345.4</v>
      </c>
      <c r="G21" s="172">
        <f aca="true" t="shared" si="3" ref="G21:G26">H21+I21</f>
        <v>572937.56</v>
      </c>
      <c r="H21" s="171">
        <f>446540.2+74832.11</f>
        <v>521372.31</v>
      </c>
      <c r="I21" s="172">
        <f>44164.13+7401.12</f>
        <v>51565.25</v>
      </c>
      <c r="J21" s="172">
        <f aca="true" t="shared" si="4" ref="J21:J26">K21+L21</f>
        <v>572937.56</v>
      </c>
      <c r="K21" s="172">
        <f aca="true" t="shared" si="5" ref="K21:L26">H21</f>
        <v>521372.31</v>
      </c>
      <c r="L21" s="172">
        <f t="shared" si="5"/>
        <v>51565.25</v>
      </c>
      <c r="M21" s="172">
        <f>0.4</f>
        <v>0.4</v>
      </c>
      <c r="N21" s="172">
        <f>0.4</f>
        <v>0.4</v>
      </c>
      <c r="O21" s="160">
        <f aca="true" t="shared" si="6" ref="O21:O29">D21-J21</f>
        <v>-24664.560000000056</v>
      </c>
      <c r="P21" s="160">
        <f aca="true" t="shared" si="7" ref="P21:P29">E21-K21</f>
        <v>-22444.71000000002</v>
      </c>
      <c r="Q21" s="160">
        <f aca="true" t="shared" si="8" ref="Q21:Q29">F21-L21</f>
        <v>-2219.8499999999985</v>
      </c>
      <c r="R21" s="284"/>
      <c r="S21" s="208" t="s">
        <v>109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</row>
    <row r="22" spans="1:218" s="4" customFormat="1" ht="71.25" customHeight="1">
      <c r="A22" s="16" t="s">
        <v>7</v>
      </c>
      <c r="B22" s="183" t="s">
        <v>85</v>
      </c>
      <c r="C22" s="150">
        <v>0.09</v>
      </c>
      <c r="D22" s="160">
        <f t="shared" si="2"/>
        <v>159969.6</v>
      </c>
      <c r="E22" s="160">
        <v>145572.09</v>
      </c>
      <c r="F22" s="160">
        <v>14397.51</v>
      </c>
      <c r="G22" s="172">
        <f t="shared" si="3"/>
        <v>153452.08000000002</v>
      </c>
      <c r="H22" s="171">
        <f>130287.02+9354.14</f>
        <v>139641.16</v>
      </c>
      <c r="I22" s="172">
        <f>12885.77+925.15</f>
        <v>13810.92</v>
      </c>
      <c r="J22" s="172">
        <f t="shared" si="4"/>
        <v>153452.08000000002</v>
      </c>
      <c r="K22" s="172">
        <f t="shared" si="5"/>
        <v>139641.16</v>
      </c>
      <c r="L22" s="172">
        <f t="shared" si="5"/>
        <v>13810.92</v>
      </c>
      <c r="M22" s="172">
        <f>0.09</f>
        <v>0.09</v>
      </c>
      <c r="N22" s="172">
        <f>0.09</f>
        <v>0.09</v>
      </c>
      <c r="O22" s="160">
        <f t="shared" si="6"/>
        <v>6517.5199999999895</v>
      </c>
      <c r="P22" s="160">
        <f t="shared" si="7"/>
        <v>5930.929999999993</v>
      </c>
      <c r="Q22" s="160">
        <f t="shared" si="8"/>
        <v>586.5900000000001</v>
      </c>
      <c r="R22" s="284"/>
      <c r="S22" s="206" t="s">
        <v>109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</row>
    <row r="23" spans="1:218" s="4" customFormat="1" ht="72" customHeight="1">
      <c r="A23" s="16" t="s">
        <v>66</v>
      </c>
      <c r="B23" s="120" t="s">
        <v>76</v>
      </c>
      <c r="C23" s="150">
        <v>0.2</v>
      </c>
      <c r="D23" s="160">
        <f t="shared" si="2"/>
        <v>785217.6</v>
      </c>
      <c r="E23" s="160">
        <v>714546.83</v>
      </c>
      <c r="F23" s="160">
        <v>70670.77</v>
      </c>
      <c r="G23" s="172">
        <f t="shared" si="3"/>
        <v>702769.75</v>
      </c>
      <c r="H23" s="171">
        <v>639519.41</v>
      </c>
      <c r="I23" s="172">
        <v>63250.34</v>
      </c>
      <c r="J23" s="172">
        <f>K23+L23</f>
        <v>702769.75</v>
      </c>
      <c r="K23" s="167">
        <f t="shared" si="5"/>
        <v>639519.41</v>
      </c>
      <c r="L23" s="172">
        <f t="shared" si="5"/>
        <v>63250.34</v>
      </c>
      <c r="M23" s="172">
        <v>0.2</v>
      </c>
      <c r="N23" s="172">
        <v>0.2</v>
      </c>
      <c r="O23" s="160">
        <f t="shared" si="6"/>
        <v>82447.84999999998</v>
      </c>
      <c r="P23" s="160">
        <f t="shared" si="7"/>
        <v>75027.41999999993</v>
      </c>
      <c r="Q23" s="160">
        <f t="shared" si="8"/>
        <v>7420.430000000008</v>
      </c>
      <c r="R23" s="284"/>
      <c r="S23" s="205" t="s">
        <v>103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</row>
    <row r="24" spans="1:218" s="4" customFormat="1" ht="70.5" customHeight="1">
      <c r="A24" s="16" t="s">
        <v>92</v>
      </c>
      <c r="B24" s="120" t="s">
        <v>84</v>
      </c>
      <c r="C24" s="150">
        <v>0.08</v>
      </c>
      <c r="D24" s="160">
        <f t="shared" si="2"/>
        <v>205462.8</v>
      </c>
      <c r="E24" s="160">
        <v>186970.84</v>
      </c>
      <c r="F24" s="160">
        <v>18491.96</v>
      </c>
      <c r="G24" s="172">
        <f t="shared" si="3"/>
        <v>183889.28</v>
      </c>
      <c r="H24" s="171">
        <v>167338.97</v>
      </c>
      <c r="I24" s="172">
        <v>16550.31</v>
      </c>
      <c r="J24" s="172">
        <f t="shared" si="4"/>
        <v>183889.28</v>
      </c>
      <c r="K24" s="172">
        <f t="shared" si="5"/>
        <v>167338.97</v>
      </c>
      <c r="L24" s="172">
        <f t="shared" si="5"/>
        <v>16550.31</v>
      </c>
      <c r="M24" s="172">
        <v>0.08</v>
      </c>
      <c r="N24" s="172">
        <v>0.08</v>
      </c>
      <c r="O24" s="160">
        <f t="shared" si="6"/>
        <v>21573.51999999999</v>
      </c>
      <c r="P24" s="160">
        <f t="shared" si="7"/>
        <v>19631.869999999995</v>
      </c>
      <c r="Q24" s="160">
        <f t="shared" si="8"/>
        <v>1941.6499999999978</v>
      </c>
      <c r="R24" s="284"/>
      <c r="S24" s="206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</row>
    <row r="25" spans="1:218" s="4" customFormat="1" ht="62.25" customHeight="1">
      <c r="A25" s="16" t="s">
        <v>93</v>
      </c>
      <c r="B25" s="120" t="s">
        <v>81</v>
      </c>
      <c r="C25" s="150">
        <v>0.05</v>
      </c>
      <c r="D25" s="160">
        <f t="shared" si="2"/>
        <v>202242</v>
      </c>
      <c r="E25" s="160">
        <v>184039.92</v>
      </c>
      <c r="F25" s="160">
        <v>18202.08</v>
      </c>
      <c r="G25" s="172">
        <f t="shared" si="3"/>
        <v>181006.59</v>
      </c>
      <c r="H25" s="171">
        <v>164715.72</v>
      </c>
      <c r="I25" s="172">
        <v>16290.87</v>
      </c>
      <c r="J25" s="172">
        <f t="shared" si="4"/>
        <v>181006.59</v>
      </c>
      <c r="K25" s="167">
        <f t="shared" si="5"/>
        <v>164715.72</v>
      </c>
      <c r="L25" s="172">
        <f t="shared" si="5"/>
        <v>16290.87</v>
      </c>
      <c r="M25" s="172">
        <v>0.05</v>
      </c>
      <c r="N25" s="172">
        <v>0.05</v>
      </c>
      <c r="O25" s="160">
        <f t="shared" si="6"/>
        <v>21235.410000000003</v>
      </c>
      <c r="P25" s="160">
        <f t="shared" si="7"/>
        <v>19324.20000000001</v>
      </c>
      <c r="Q25" s="160">
        <f t="shared" si="8"/>
        <v>1911.210000000001</v>
      </c>
      <c r="R25" s="284"/>
      <c r="S25" s="206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</row>
    <row r="26" spans="1:218" s="4" customFormat="1" ht="65.25" customHeight="1">
      <c r="A26" s="16" t="s">
        <v>94</v>
      </c>
      <c r="B26" s="120" t="s">
        <v>82</v>
      </c>
      <c r="C26" s="150">
        <v>0.2</v>
      </c>
      <c r="D26" s="160">
        <f t="shared" si="2"/>
        <v>642465.6</v>
      </c>
      <c r="E26" s="160">
        <v>584642.72</v>
      </c>
      <c r="F26" s="160">
        <v>57822.88</v>
      </c>
      <c r="G26" s="172">
        <f t="shared" si="3"/>
        <v>575006.71</v>
      </c>
      <c r="H26" s="171">
        <f>523255.24</f>
        <v>523255.24</v>
      </c>
      <c r="I26" s="172">
        <f>51751.47</f>
        <v>51751.47</v>
      </c>
      <c r="J26" s="172">
        <f t="shared" si="4"/>
        <v>575006.71</v>
      </c>
      <c r="K26" s="172">
        <f t="shared" si="5"/>
        <v>523255.24</v>
      </c>
      <c r="L26" s="172">
        <f t="shared" si="5"/>
        <v>51751.47</v>
      </c>
      <c r="M26" s="172">
        <v>0.2</v>
      </c>
      <c r="N26" s="172">
        <v>0.2</v>
      </c>
      <c r="O26" s="160">
        <f t="shared" si="6"/>
        <v>67458.89000000001</v>
      </c>
      <c r="P26" s="160">
        <f t="shared" si="7"/>
        <v>61387.47999999998</v>
      </c>
      <c r="Q26" s="160">
        <f t="shared" si="8"/>
        <v>6071.409999999996</v>
      </c>
      <c r="R26" s="285"/>
      <c r="S26" s="207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</row>
    <row r="27" spans="1:218" s="4" customFormat="1" ht="36" customHeight="1">
      <c r="A27" s="16" t="s">
        <v>96</v>
      </c>
      <c r="B27" s="120" t="s">
        <v>99</v>
      </c>
      <c r="C27" s="150">
        <v>0.15</v>
      </c>
      <c r="D27" s="160">
        <f>E27+F27</f>
        <v>267438</v>
      </c>
      <c r="E27" s="160">
        <v>243349.59</v>
      </c>
      <c r="F27" s="160">
        <v>24088.41</v>
      </c>
      <c r="G27" s="172">
        <v>193481.11</v>
      </c>
      <c r="H27" s="171">
        <v>176054.07</v>
      </c>
      <c r="I27" s="172">
        <f>G27-H27</f>
        <v>17427.03999999998</v>
      </c>
      <c r="J27" s="172">
        <f>K27+L27</f>
        <v>193481.11</v>
      </c>
      <c r="K27" s="167">
        <f aca="true" t="shared" si="9" ref="K27:L29">H27</f>
        <v>176054.07</v>
      </c>
      <c r="L27" s="172">
        <f t="shared" si="9"/>
        <v>17427.03999999998</v>
      </c>
      <c r="M27" s="202">
        <v>0.15</v>
      </c>
      <c r="N27" s="202">
        <v>0.15</v>
      </c>
      <c r="O27" s="160">
        <f t="shared" si="6"/>
        <v>73956.89000000001</v>
      </c>
      <c r="P27" s="160">
        <f t="shared" si="7"/>
        <v>67295.51999999999</v>
      </c>
      <c r="Q27" s="160">
        <f t="shared" si="8"/>
        <v>6661.370000000021</v>
      </c>
      <c r="R27" s="283" t="s">
        <v>107</v>
      </c>
      <c r="S27" s="280" t="s">
        <v>102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</row>
    <row r="28" spans="1:218" s="4" customFormat="1" ht="38.25" customHeight="1">
      <c r="A28" s="16" t="s">
        <v>97</v>
      </c>
      <c r="B28" s="120" t="s">
        <v>100</v>
      </c>
      <c r="C28" s="150">
        <v>0.2</v>
      </c>
      <c r="D28" s="160">
        <f>E28+F28</f>
        <v>356584.6</v>
      </c>
      <c r="E28" s="160">
        <v>324466.67</v>
      </c>
      <c r="F28" s="160">
        <v>32117.93</v>
      </c>
      <c r="G28" s="172">
        <v>257975.24</v>
      </c>
      <c r="H28" s="171">
        <v>234739.15</v>
      </c>
      <c r="I28" s="172">
        <f>G28-H28</f>
        <v>23236.089999999997</v>
      </c>
      <c r="J28" s="172">
        <f>K28+L28</f>
        <v>257975.24</v>
      </c>
      <c r="K28" s="167">
        <f t="shared" si="9"/>
        <v>234739.15</v>
      </c>
      <c r="L28" s="172">
        <f t="shared" si="9"/>
        <v>23236.089999999997</v>
      </c>
      <c r="M28" s="202">
        <v>0.2</v>
      </c>
      <c r="N28" s="202">
        <v>0.2</v>
      </c>
      <c r="O28" s="160">
        <f t="shared" si="6"/>
        <v>98609.35999999999</v>
      </c>
      <c r="P28" s="160">
        <f t="shared" si="7"/>
        <v>89727.51999999999</v>
      </c>
      <c r="Q28" s="160">
        <f t="shared" si="8"/>
        <v>8881.840000000004</v>
      </c>
      <c r="R28" s="284"/>
      <c r="S28" s="28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</row>
    <row r="29" spans="1:218" s="4" customFormat="1" ht="44.25" customHeight="1">
      <c r="A29" s="16" t="s">
        <v>98</v>
      </c>
      <c r="B29" s="120" t="s">
        <v>101</v>
      </c>
      <c r="C29" s="150">
        <v>0.3</v>
      </c>
      <c r="D29" s="160">
        <f>E29+F29</f>
        <v>546178.6</v>
      </c>
      <c r="E29" s="160">
        <v>496983.74</v>
      </c>
      <c r="F29" s="160">
        <v>49194.86</v>
      </c>
      <c r="G29" s="172">
        <v>395139.21</v>
      </c>
      <c r="H29" s="171">
        <v>359548.63</v>
      </c>
      <c r="I29" s="172">
        <f>G29-H29</f>
        <v>35590.580000000016</v>
      </c>
      <c r="J29" s="172">
        <f>K29+L29</f>
        <v>395139.21</v>
      </c>
      <c r="K29" s="167">
        <f t="shared" si="9"/>
        <v>359548.63</v>
      </c>
      <c r="L29" s="172">
        <f t="shared" si="9"/>
        <v>35590.580000000016</v>
      </c>
      <c r="M29" s="202">
        <v>0.3</v>
      </c>
      <c r="N29" s="202">
        <v>0.3</v>
      </c>
      <c r="O29" s="160">
        <f t="shared" si="6"/>
        <v>151039.38999999996</v>
      </c>
      <c r="P29" s="160">
        <f t="shared" si="7"/>
        <v>137435.11</v>
      </c>
      <c r="Q29" s="160">
        <f t="shared" si="8"/>
        <v>13604.279999999984</v>
      </c>
      <c r="R29" s="285"/>
      <c r="S29" s="28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</row>
    <row r="30" ht="8.25" customHeight="1" hidden="1"/>
    <row r="31" spans="2:28" ht="34.5" customHeight="1">
      <c r="B31" s="98"/>
      <c r="C31" s="84"/>
      <c r="D31" s="85"/>
      <c r="E31" s="85"/>
      <c r="F31" s="20"/>
      <c r="G31" s="273" t="s">
        <v>69</v>
      </c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AB31" s="1"/>
    </row>
    <row r="32" spans="2:19" ht="16.5" customHeight="1">
      <c r="B32" s="250"/>
      <c r="C32" s="231"/>
      <c r="D32" s="231"/>
      <c r="E32" s="231"/>
      <c r="F32" s="20"/>
      <c r="G32" s="255" t="s">
        <v>88</v>
      </c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</row>
    <row r="33" spans="2:19" ht="2.25" customHeight="1">
      <c r="B33" s="86"/>
      <c r="C33" s="87"/>
      <c r="D33" s="85"/>
      <c r="E33" s="85"/>
      <c r="F33" s="20"/>
      <c r="G33" s="97"/>
      <c r="H33" s="97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28" ht="13.5" customHeight="1">
      <c r="B34" s="92"/>
      <c r="C34" s="87"/>
      <c r="D34" s="85"/>
      <c r="E34" s="85"/>
      <c r="F34" s="24"/>
      <c r="G34" s="255" t="s">
        <v>71</v>
      </c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U34" s="17"/>
      <c r="V34" s="25"/>
      <c r="W34" s="25"/>
      <c r="X34" s="21"/>
      <c r="Y34" s="22"/>
      <c r="Z34" s="22"/>
      <c r="AA34" s="22"/>
      <c r="AB34" s="9"/>
    </row>
    <row r="35" spans="2:19" ht="9.75" customHeight="1">
      <c r="B35" s="1"/>
      <c r="C35" s="23"/>
      <c r="D35" s="24"/>
      <c r="E35" s="24"/>
      <c r="F35" s="24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</row>
    <row r="36" ht="13.5" customHeight="1">
      <c r="B36" s="124" t="s">
        <v>89</v>
      </c>
    </row>
    <row r="37" ht="13.5" customHeight="1">
      <c r="B37" s="124" t="s">
        <v>95</v>
      </c>
    </row>
    <row r="38" spans="2:15" ht="14.25" customHeight="1">
      <c r="B38" s="125"/>
      <c r="E38" s="200"/>
      <c r="G38" s="201"/>
      <c r="H38" s="201"/>
      <c r="K38" s="200"/>
      <c r="O38" s="88" t="s">
        <v>1</v>
      </c>
    </row>
    <row r="39" spans="2:15" ht="14.25" customHeight="1">
      <c r="B39" s="125"/>
      <c r="E39" s="200"/>
      <c r="G39" s="201"/>
      <c r="H39" s="201"/>
      <c r="K39" s="200"/>
      <c r="O39" s="88"/>
    </row>
    <row r="40" spans="5:16" ht="12.75">
      <c r="E40" s="200"/>
      <c r="F40" s="199"/>
      <c r="G40" s="203"/>
      <c r="H40" s="203"/>
      <c r="P40" s="199"/>
    </row>
    <row r="41" ht="12.75">
      <c r="O41" s="199"/>
    </row>
    <row r="43" spans="8:16" ht="12.75">
      <c r="H43" s="204"/>
      <c r="P43" s="199"/>
    </row>
  </sheetData>
  <sheetProtection/>
  <mergeCells count="39">
    <mergeCell ref="R27:R29"/>
    <mergeCell ref="R11:R26"/>
    <mergeCell ref="M5:N7"/>
    <mergeCell ref="M8:M9"/>
    <mergeCell ref="N8:N9"/>
    <mergeCell ref="A5:A9"/>
    <mergeCell ref="B5:B9"/>
    <mergeCell ref="E7:F7"/>
    <mergeCell ref="D7:D9"/>
    <mergeCell ref="F8:F9"/>
    <mergeCell ref="E8:E9"/>
    <mergeCell ref="J1:S1"/>
    <mergeCell ref="J7:J9"/>
    <mergeCell ref="P8:P9"/>
    <mergeCell ref="G5:I6"/>
    <mergeCell ref="K7:L7"/>
    <mergeCell ref="O7:O9"/>
    <mergeCell ref="O5:Q6"/>
    <mergeCell ref="R5:R9"/>
    <mergeCell ref="G34:S35"/>
    <mergeCell ref="H7:I7"/>
    <mergeCell ref="G7:G9"/>
    <mergeCell ref="I8:I9"/>
    <mergeCell ref="J2:S2"/>
    <mergeCell ref="J5:L6"/>
    <mergeCell ref="G31:S31"/>
    <mergeCell ref="P7:Q7"/>
    <mergeCell ref="H8:H9"/>
    <mergeCell ref="S27:S29"/>
    <mergeCell ref="B32:E32"/>
    <mergeCell ref="B3:S4"/>
    <mergeCell ref="S5:S9"/>
    <mergeCell ref="G32:S32"/>
    <mergeCell ref="Q8:Q9"/>
    <mergeCell ref="K8:K9"/>
    <mergeCell ref="L8:L9"/>
    <mergeCell ref="C5:F5"/>
    <mergeCell ref="D6:F6"/>
    <mergeCell ref="C6:C9"/>
  </mergeCells>
  <printOptions/>
  <pageMargins left="0.03937007874015748" right="0" top="0.15748031496062992" bottom="0.15748031496062992" header="0.15748031496062992" footer="0.15748031496062992"/>
  <pageSetup horizontalDpi="600" verticalDpi="600" orientation="landscape" paperSize="9" scale="75" r:id="rId1"/>
  <ignoredErrors>
    <ignoredError sqref="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2021-01-14T07:22:48Z</cp:lastPrinted>
  <dcterms:created xsi:type="dcterms:W3CDTF">2004-12-20T06:56:27Z</dcterms:created>
  <dcterms:modified xsi:type="dcterms:W3CDTF">2021-01-28T08:50:45Z</dcterms:modified>
  <cp:category/>
  <cp:version/>
  <cp:contentType/>
  <cp:contentStatus/>
</cp:coreProperties>
</file>